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Ürünler" sheetId="1" r:id="rId1"/>
    <sheet name="Kiralamalar" sheetId="2" r:id="rId2"/>
    <sheet name="Takvim ve Çakışma" sheetId="3" r:id="rId3"/>
    <sheet name="Özet" sheetId="4" r:id="rId4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dd\.mm\.yyyy"/>
    <numFmt numFmtId="165" formatCode="#,##0&quot; TL&quot;"/>
    <numFmt numFmtId="166" formatCode="0%"/>
  </numFmts>
  <fonts count="3">
    <font>
      <sz val="11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A5C43"/>
        <bgColor indexed="64"/>
      </patternFill>
    </fill>
    <fill>
      <patternFill patternType="solid">
        <fgColor rgb="FFF3EE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 wrapText="1"/>
    </xf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2" fillId="3" borderId="0" xfId="0" applyFont="1" applyFill="1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worksheet" Target="worksheets/sheet4.xml"/>
<Relationship Id="rId5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30" customWidth="1"/>
    <col min="3" max="3" width="8" customWidth="1"/>
    <col min="4" max="4" width="14" customWidth="1"/>
    <col min="5" max="5" width="16" customWidth="1"/>
    <col min="6" max="6" width="18" customWidth="1"/>
    <col min="7" max="7" width="14" customWidth="1"/>
  </cols>
  <sheetData>
    <row r="1">
      <c r="A1" s="1" t="inlineStr">
        <is>
          <t xml:space="preserve">Ürün Kodu</t>
        </is>
      </c>
      <c r="B1" s="1" t="inlineStr">
        <is>
          <t xml:space="preserve">Model Adı</t>
        </is>
      </c>
      <c r="C1" s="1" t="inlineStr">
        <is>
          <t xml:space="preserve">Beden</t>
        </is>
      </c>
      <c r="D1" s="1" t="inlineStr">
        <is>
          <t xml:space="preserve">Renk</t>
        </is>
      </c>
      <c r="E1" s="1" t="inlineStr">
        <is>
          <t xml:space="preserve">Alış Maliyeti</t>
        </is>
      </c>
      <c r="F1" s="1" t="inlineStr">
        <is>
          <t xml:space="preserve">Kiralama Bedeli</t>
        </is>
      </c>
      <c r="G1" s="1" t="inlineStr">
        <is>
          <t xml:space="preserve">Durum</t>
        </is>
      </c>
    </row>
    <row r="2">
      <c r="A2" s="6" t="inlineStr">
        <is>
          <t xml:space="preserve">GLN-001</t>
        </is>
      </c>
      <c r="B2" s="6" t="inlineStr">
        <is>
          <t xml:space="preserve">Prenses Model Gelinlik</t>
        </is>
      </c>
      <c r="C2" s="6" t="inlineStr">
        <is>
          <t xml:space="preserve">38</t>
        </is>
      </c>
      <c r="D2" s="6" t="inlineStr">
        <is>
          <t xml:space="preserve">Kırık Beyaz</t>
        </is>
      </c>
      <c r="E2" s="3">
        <v>14000</v>
      </c>
      <c r="F2" s="3">
        <v>6500</v>
      </c>
      <c r="G2" s="6" t="inlineStr">
        <is>
          <t xml:space="preserve">Müsait</t>
        </is>
      </c>
    </row>
    <row r="3">
      <c r="A3" s="6" t="inlineStr">
        <is>
          <t xml:space="preserve">GLN-002</t>
        </is>
      </c>
      <c r="B3" s="6" t="inlineStr">
        <is>
          <t xml:space="preserve">Prenses Model Gelinlik</t>
        </is>
      </c>
      <c r="C3" s="6" t="inlineStr">
        <is>
          <t xml:space="preserve">42</t>
        </is>
      </c>
      <c r="D3" s="6" t="inlineStr">
        <is>
          <t xml:space="preserve">Kırık Beyaz</t>
        </is>
      </c>
      <c r="E3" s="3">
        <v>14000</v>
      </c>
      <c r="F3" s="3">
        <v>6500</v>
      </c>
      <c r="G3" s="6" t="inlineStr">
        <is>
          <t xml:space="preserve">Kirada</t>
        </is>
      </c>
    </row>
    <row r="4">
      <c r="A4" s="6" t="inlineStr">
        <is>
          <t xml:space="preserve">GLN-003</t>
        </is>
      </c>
      <c r="B4" s="6" t="inlineStr">
        <is>
          <t xml:space="preserve">A Kesim Sade Gelinlik</t>
        </is>
      </c>
      <c r="C4" s="6" t="inlineStr">
        <is>
          <t xml:space="preserve">40</t>
        </is>
      </c>
      <c r="D4" s="6" t="inlineStr">
        <is>
          <t xml:space="preserve">Beyaz</t>
        </is>
      </c>
      <c r="E4" s="3">
        <v>9500</v>
      </c>
      <c r="F4" s="3">
        <v>5000</v>
      </c>
      <c r="G4" s="6" t="inlineStr">
        <is>
          <t xml:space="preserve">Müsait</t>
        </is>
      </c>
    </row>
    <row r="5">
      <c r="A5" s="6" t="inlineStr">
        <is>
          <t xml:space="preserve">GLN-004</t>
        </is>
      </c>
      <c r="B5" s="6" t="inlineStr">
        <is>
          <t xml:space="preserve">Dantel Detaylı Gelinlik</t>
        </is>
      </c>
      <c r="C5" s="6" t="inlineStr">
        <is>
          <t xml:space="preserve">38</t>
        </is>
      </c>
      <c r="D5" s="6" t="inlineStr">
        <is>
          <t xml:space="preserve">Ekru</t>
        </is>
      </c>
      <c r="E5" s="3">
        <v>16000</v>
      </c>
      <c r="F5" s="3">
        <v>7500</v>
      </c>
      <c r="G5" s="6" t="inlineStr">
        <is>
          <t xml:space="preserve">Temizlikte</t>
        </is>
      </c>
    </row>
    <row r="6">
      <c r="A6" s="6" t="inlineStr">
        <is>
          <t xml:space="preserve">GLN-005</t>
        </is>
      </c>
      <c r="B6" s="6" t="inlineStr">
        <is>
          <t xml:space="preserve">Balık Model Gelinlik</t>
        </is>
      </c>
      <c r="C6" s="6" t="inlineStr">
        <is>
          <t xml:space="preserve">36</t>
        </is>
      </c>
      <c r="D6" s="6" t="inlineStr">
        <is>
          <t xml:space="preserve">Beyaz</t>
        </is>
      </c>
      <c r="E6" s="3">
        <v>12000</v>
      </c>
      <c r="F6" s="3">
        <v>6000</v>
      </c>
      <c r="G6" s="6" t="inlineStr">
        <is>
          <t xml:space="preserve">Müsait</t>
        </is>
      </c>
    </row>
    <row r="7">
      <c r="A7" s="6" t="inlineStr">
        <is>
          <t xml:space="preserve">ABY-001</t>
        </is>
      </c>
      <c r="B7" s="6" t="inlineStr">
        <is>
          <t xml:space="preserve">Payetli Uzun Abiye</t>
        </is>
      </c>
      <c r="C7" s="6" t="inlineStr">
        <is>
          <t xml:space="preserve">40</t>
        </is>
      </c>
      <c r="D7" s="6" t="inlineStr">
        <is>
          <t xml:space="preserve">Bordo</t>
        </is>
      </c>
      <c r="E7" s="3">
        <v>3200</v>
      </c>
      <c r="F7" s="3">
        <v>1800</v>
      </c>
      <c r="G7" s="6" t="inlineStr">
        <is>
          <t xml:space="preserve">Müsait</t>
        </is>
      </c>
    </row>
    <row r="8">
      <c r="A8" s="6" t="inlineStr">
        <is>
          <t xml:space="preserve">ABY-002</t>
        </is>
      </c>
      <c r="B8" s="6" t="inlineStr">
        <is>
          <t xml:space="preserve">Saten Uzun Abiye</t>
        </is>
      </c>
      <c r="C8" s="6" t="inlineStr">
        <is>
          <t xml:space="preserve">38</t>
        </is>
      </c>
      <c r="D8" s="6" t="inlineStr">
        <is>
          <t xml:space="preserve">Lacivert</t>
        </is>
      </c>
      <c r="E8" s="3">
        <v>2800</v>
      </c>
      <c r="F8" s="3">
        <v>1500</v>
      </c>
      <c r="G8" s="6" t="inlineStr">
        <is>
          <t xml:space="preserve">Kirada</t>
        </is>
      </c>
    </row>
    <row r="9">
      <c r="A9" s="6" t="inlineStr">
        <is>
          <t xml:space="preserve">KNA-001</t>
        </is>
      </c>
      <c r="B9" s="6" t="inlineStr">
        <is>
          <t xml:space="preserve">İşlemeli Bindallı</t>
        </is>
      </c>
      <c r="C9" s="6" t="inlineStr">
        <is>
          <t xml:space="preserve">40</t>
        </is>
      </c>
      <c r="D9" s="6" t="inlineStr">
        <is>
          <t xml:space="preserve">Kırmızı</t>
        </is>
      </c>
      <c r="E9" s="3">
        <v>4500</v>
      </c>
      <c r="F9" s="3">
        <v>2200</v>
      </c>
      <c r="G9" s="6" t="inlineStr">
        <is>
          <t xml:space="preserve">Müsait</t>
        </is>
      </c>
    </row>
  </sheetData>
  <dataValidations count="1">
    <dataValidation type="list" allowBlank="1" showInputMessage="1" showErrorMessage="1" sqref="G2:G200">
      <formula1>"Müsait,Kirada,Temizlikte,Terzide,Pasif"</formula1>
    </dataValidation>
  </dataValidations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4" customWidth="1"/>
    <col min="2" max="2" width="22" customWidth="1"/>
    <col min="3" max="3" width="12" customWidth="1"/>
    <col min="4" max="4" width="14" customWidth="1"/>
    <col min="5" max="5" width="14" customWidth="1"/>
    <col min="6" max="6" width="14" customWidth="1"/>
    <col min="7" max="7" width="18" customWidth="1"/>
    <col min="8" max="8" width="14" customWidth="1"/>
    <col min="9" max="9" width="12" customWidth="1"/>
  </cols>
  <sheetData>
    <row r="1">
      <c r="A1" s="1" t="inlineStr">
        <is>
          <t xml:space="preserve">Sözleşme No</t>
        </is>
      </c>
      <c r="B1" s="1" t="inlineStr">
        <is>
          <t xml:space="preserve">Müşteri</t>
        </is>
      </c>
      <c r="C1" s="1" t="inlineStr">
        <is>
          <t xml:space="preserve">Ürün Kodu</t>
        </is>
      </c>
      <c r="D1" s="1" t="inlineStr">
        <is>
          <t xml:space="preserve">Çıkış Tarihi</t>
        </is>
      </c>
      <c r="E1" s="1" t="inlineStr">
        <is>
          <t xml:space="preserve">Dönüş Tarihi</t>
        </is>
      </c>
      <c r="F1" s="1" t="inlineStr">
        <is>
          <t xml:space="preserve">Ücret</t>
        </is>
      </c>
      <c r="G1" s="1" t="inlineStr">
        <is>
          <t xml:space="preserve">Depozito/Kapora</t>
        </is>
      </c>
      <c r="H1" s="1" t="inlineStr">
        <is>
          <t xml:space="preserve">Kalan Bakiye</t>
        </is>
      </c>
      <c r="I1" s="1" t="inlineStr">
        <is>
          <t xml:space="preserve">Durum</t>
        </is>
      </c>
    </row>
    <row r="2">
      <c r="A2" s="6" t="inlineStr">
        <is>
          <t xml:space="preserve">ORN-0001</t>
        </is>
      </c>
      <c r="B2" s="6" t="inlineStr">
        <is>
          <t xml:space="preserve">Örnek Müşteri 1</t>
        </is>
      </c>
      <c r="C2" s="6" t="inlineStr">
        <is>
          <t xml:space="preserve">GLN-002</t>
        </is>
      </c>
      <c r="D2" s="2">
        <v>46277</v>
      </c>
      <c r="E2" s="2">
        <v>46280</v>
      </c>
      <c r="F2" s="3">
        <v>6500</v>
      </c>
      <c r="G2" s="3">
        <v>2000</v>
      </c>
      <c r="H2" s="3">
        <f>F2-G2</f>
      </c>
      <c r="I2" s="6" t="inlineStr">
        <is>
          <t xml:space="preserve">Kirada</t>
        </is>
      </c>
    </row>
    <row r="3">
      <c r="A3" s="6" t="inlineStr">
        <is>
          <t xml:space="preserve">ORN-0002</t>
        </is>
      </c>
      <c r="B3" s="6" t="inlineStr">
        <is>
          <t xml:space="preserve">Örnek Müşteri 2</t>
        </is>
      </c>
      <c r="C3" s="6" t="inlineStr">
        <is>
          <t xml:space="preserve">GLN-001</t>
        </is>
      </c>
      <c r="D3" s="2">
        <v>46285</v>
      </c>
      <c r="E3" s="2">
        <v>46288</v>
      </c>
      <c r="F3" s="3">
        <v>6500</v>
      </c>
      <c r="G3" s="3">
        <v>2000</v>
      </c>
      <c r="H3" s="3">
        <f>F3-G3</f>
      </c>
      <c r="I3" s="6" t="inlineStr">
        <is>
          <t xml:space="preserve">Rezerve</t>
        </is>
      </c>
    </row>
    <row r="4">
      <c r="A4" s="6" t="inlineStr">
        <is>
          <t xml:space="preserve">ORN-0003</t>
        </is>
      </c>
      <c r="B4" s="6" t="inlineStr">
        <is>
          <t xml:space="preserve">Örnek Müşteri 3</t>
        </is>
      </c>
      <c r="C4" s="6" t="inlineStr">
        <is>
          <t xml:space="preserve">ABY-002</t>
        </is>
      </c>
      <c r="D4" s="2">
        <v>46270</v>
      </c>
      <c r="E4" s="2">
        <v>46272</v>
      </c>
      <c r="F4" s="3">
        <v>1500</v>
      </c>
      <c r="G4" s="3">
        <v>500</v>
      </c>
      <c r="H4" s="3">
        <f>F4-G4</f>
      </c>
      <c r="I4" s="6" t="inlineStr">
        <is>
          <t xml:space="preserve">İade</t>
        </is>
      </c>
    </row>
    <row r="5">
      <c r="A5" s="6" t="inlineStr">
        <is>
          <t xml:space="preserve">ORN-0004</t>
        </is>
      </c>
      <c r="B5" s="6" t="inlineStr">
        <is>
          <t xml:space="preserve">Örnek Müşteri 4</t>
        </is>
      </c>
      <c r="C5" s="6" t="inlineStr">
        <is>
          <t xml:space="preserve">GLN-003</t>
        </is>
      </c>
      <c r="D5" s="2">
        <v>46291</v>
      </c>
      <c r="E5" s="2">
        <v>46294</v>
      </c>
      <c r="F5" s="3">
        <v>5000</v>
      </c>
      <c r="G5" s="3">
        <v>1500</v>
      </c>
      <c r="H5" s="3">
        <f>F5-G5</f>
      </c>
      <c r="I5" s="6" t="inlineStr">
        <is>
          <t xml:space="preserve">Rezerve</t>
        </is>
      </c>
    </row>
    <row r="6">
      <c r="A6" s="6" t="inlineStr">
        <is>
          <t xml:space="preserve">ORN-0005</t>
        </is>
      </c>
      <c r="B6" s="6" t="inlineStr">
        <is>
          <t xml:space="preserve">Örnek Müşteri 5</t>
        </is>
      </c>
      <c r="C6" s="6" t="inlineStr">
        <is>
          <t xml:space="preserve">KNA-001</t>
        </is>
      </c>
      <c r="D6" s="2">
        <v>46298</v>
      </c>
      <c r="E6" s="2">
        <v>46300</v>
      </c>
      <c r="F6" s="3">
        <v>2200</v>
      </c>
      <c r="G6" s="3">
        <v>700</v>
      </c>
      <c r="H6" s="3">
        <f>F6-G6</f>
      </c>
      <c r="I6" s="6" t="inlineStr">
        <is>
          <t xml:space="preserve">Rezerve</t>
        </is>
      </c>
    </row>
    <row r="7">
      <c r="A7" s="6" t="inlineStr">
        <is>
          <t xml:space="preserve">ORN-0006</t>
        </is>
      </c>
      <c r="B7" s="6" t="inlineStr">
        <is>
          <t xml:space="preserve">Örnek Müşteri 6</t>
        </is>
      </c>
      <c r="C7" s="6" t="inlineStr">
        <is>
          <t xml:space="preserve">GLN-004</t>
        </is>
      </c>
      <c r="D7" s="2">
        <v>46235</v>
      </c>
      <c r="E7" s="2">
        <v>46238</v>
      </c>
      <c r="F7" s="3">
        <v>7500</v>
      </c>
      <c r="G7" s="3">
        <v>2500</v>
      </c>
      <c r="H7" s="3">
        <f>F7-G7</f>
      </c>
      <c r="I7" s="6" t="inlineStr">
        <is>
          <t xml:space="preserve">İade</t>
        </is>
      </c>
    </row>
    <row r="8">
      <c r="A8" s="6" t="inlineStr">
        <is>
          <t xml:space="preserve">ORN-0007</t>
        </is>
      </c>
      <c r="B8" s="6" t="inlineStr">
        <is>
          <t xml:space="preserve">Örnek Müşteri 7</t>
        </is>
      </c>
      <c r="C8" s="6" t="inlineStr">
        <is>
          <t xml:space="preserve">ABY-001</t>
        </is>
      </c>
      <c r="D8" s="2">
        <v>46305</v>
      </c>
      <c r="E8" s="2">
        <v>46307</v>
      </c>
      <c r="F8" s="3">
        <v>1800</v>
      </c>
      <c r="G8" s="3">
        <v>600</v>
      </c>
      <c r="H8" s="3">
        <f>F8-G8</f>
      </c>
      <c r="I8" s="6" t="inlineStr">
        <is>
          <t xml:space="preserve">Rezerve</t>
        </is>
      </c>
    </row>
    <row r="9">
      <c r="A9" s="6" t="inlineStr">
        <is>
          <t xml:space="preserve">ORN-0008</t>
        </is>
      </c>
      <c r="B9" s="6" t="inlineStr">
        <is>
          <t xml:space="preserve">Örnek Müşteri 8</t>
        </is>
      </c>
      <c r="C9" s="6" t="inlineStr">
        <is>
          <t xml:space="preserve">GLN-005</t>
        </is>
      </c>
      <c r="D9" s="2">
        <v>46312</v>
      </c>
      <c r="E9" s="2">
        <v>46315</v>
      </c>
      <c r="F9" s="3">
        <v>6000</v>
      </c>
      <c r="G9" s="3">
        <v>2000</v>
      </c>
      <c r="H9" s="3">
        <f>F9-G9</f>
      </c>
      <c r="I9" s="6" t="inlineStr">
        <is>
          <t xml:space="preserve">Rezerve</t>
        </is>
      </c>
    </row>
    <row r="10">
      <c r="A10" s="6" t="inlineStr">
        <is>
          <t xml:space="preserve">ORN-0009</t>
        </is>
      </c>
      <c r="B10" s="6" t="inlineStr">
        <is>
          <t xml:space="preserve">Örnek Müşteri 9</t>
        </is>
      </c>
      <c r="C10" s="6" t="inlineStr">
        <is>
          <t xml:space="preserve">GLN-003</t>
        </is>
      </c>
      <c r="D10" s="2">
        <v>46242</v>
      </c>
      <c r="E10" s="2">
        <v>46245</v>
      </c>
      <c r="F10" s="3">
        <v>5000</v>
      </c>
      <c r="G10" s="3">
        <v>1500</v>
      </c>
      <c r="H10" s="3">
        <f>F10-G10</f>
      </c>
      <c r="I10" s="6" t="inlineStr">
        <is>
          <t xml:space="preserve">İade</t>
        </is>
      </c>
    </row>
    <row r="11">
      <c r="A11" s="6" t="inlineStr">
        <is>
          <t xml:space="preserve">ORN-0010</t>
        </is>
      </c>
      <c r="B11" s="6" t="inlineStr">
        <is>
          <t xml:space="preserve">Örnek Müşteri 10</t>
        </is>
      </c>
      <c r="C11" s="6" t="inlineStr">
        <is>
          <t xml:space="preserve">GLN-002</t>
        </is>
      </c>
      <c r="D11" s="2">
        <v>46279</v>
      </c>
      <c r="E11" s="2">
        <v>46282</v>
      </c>
      <c r="F11" s="3">
        <v>6500</v>
      </c>
      <c r="G11" s="3">
        <v>2000</v>
      </c>
      <c r="H11" s="3">
        <f>F11-G11</f>
      </c>
      <c r="I11" s="6" t="inlineStr">
        <is>
          <t xml:space="preserve">Rezerve</t>
        </is>
      </c>
    </row>
  </sheetData>
  <dataValidations count="2">
    <dataValidation type="list" allowBlank="1" showInputMessage="1" showErrorMessage="1" sqref="I2:I200">
      <formula1>"Rezerve,Kirada,İade,İptal"</formula1>
    </dataValidation>
    <dataValidation type="list" allowBlank="1" showInputMessage="1" showErrorMessage="1" sqref="C2:C200">
      <formula1>Ürünler!$A$2:$A$9</formula1>
    </dataValidation>
  </dataValidations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4" customWidth="1"/>
    <col min="2" max="2" width="22" customWidth="1"/>
    <col min="3" max="3" width="12" customWidth="1"/>
    <col min="4" max="4" width="14" customWidth="1"/>
    <col min="5" max="5" width="14" customWidth="1"/>
    <col min="6" max="6" width="12" customWidth="1"/>
    <col min="7" max="7" width="20" customWidth="1"/>
  </cols>
  <sheetData>
    <row r="1">
      <c r="A1" s="1" t="inlineStr">
        <is>
          <t xml:space="preserve">Sözleşme No</t>
        </is>
      </c>
      <c r="B1" s="1" t="inlineStr">
        <is>
          <t xml:space="preserve">Müşteri</t>
        </is>
      </c>
      <c r="C1" s="1" t="inlineStr">
        <is>
          <t xml:space="preserve">Ürün Kodu</t>
        </is>
      </c>
      <c r="D1" s="1" t="inlineStr">
        <is>
          <t xml:space="preserve">Çıkış Tarihi</t>
        </is>
      </c>
      <c r="E1" s="1" t="inlineStr">
        <is>
          <t xml:space="preserve">Dönüş Tarihi</t>
        </is>
      </c>
      <c r="F1" s="1" t="inlineStr">
        <is>
          <t xml:space="preserve">Durum</t>
        </is>
      </c>
      <c r="G1" s="1" t="inlineStr">
        <is>
          <t xml:space="preserve">Çakışma Kontrolü</t>
        </is>
      </c>
    </row>
    <row r="2">
      <c r="A2" s="6">
        <f>Kiralamalar!A2</f>
      </c>
      <c r="B2" s="6">
        <f>Kiralamalar!B2</f>
      </c>
      <c r="C2" s="6">
        <f>Kiralamalar!C2</f>
      </c>
      <c r="D2" s="2">
        <f>Kiralamalar!D2</f>
      </c>
      <c r="E2" s="2">
        <f>Kiralamalar!E2</f>
      </c>
      <c r="F2" s="6">
        <f>Kiralamalar!I2</f>
      </c>
      <c r="G2" s="6">
        <f>IF(C2="","",IF(COUNTIFS(Kiralamalar!$C:$C,C2,Kiralamalar!$D:$D,"&lt;="&amp;E2,Kiralamalar!$E:$E,"&gt;="&amp;D2,Kiralamalar!$I:$I,"&lt;&gt;İptal")&gt;1,"ÇAKIŞMA","Uygun"))</f>
      </c>
    </row>
    <row r="3">
      <c r="A3" s="6">
        <f>Kiralamalar!A3</f>
      </c>
      <c r="B3" s="6">
        <f>Kiralamalar!B3</f>
      </c>
      <c r="C3" s="6">
        <f>Kiralamalar!C3</f>
      </c>
      <c r="D3" s="2">
        <f>Kiralamalar!D3</f>
      </c>
      <c r="E3" s="2">
        <f>Kiralamalar!E3</f>
      </c>
      <c r="F3" s="6">
        <f>Kiralamalar!I3</f>
      </c>
      <c r="G3" s="6">
        <f>IF(C3="","",IF(COUNTIFS(Kiralamalar!$C:$C,C3,Kiralamalar!$D:$D,"&lt;="&amp;E3,Kiralamalar!$E:$E,"&gt;="&amp;D3,Kiralamalar!$I:$I,"&lt;&gt;İptal")&gt;1,"ÇAKIŞMA","Uygun"))</f>
      </c>
    </row>
    <row r="4">
      <c r="A4" s="6">
        <f>Kiralamalar!A4</f>
      </c>
      <c r="B4" s="6">
        <f>Kiralamalar!B4</f>
      </c>
      <c r="C4" s="6">
        <f>Kiralamalar!C4</f>
      </c>
      <c r="D4" s="2">
        <f>Kiralamalar!D4</f>
      </c>
      <c r="E4" s="2">
        <f>Kiralamalar!E4</f>
      </c>
      <c r="F4" s="6">
        <f>Kiralamalar!I4</f>
      </c>
      <c r="G4" s="6">
        <f>IF(C4="","",IF(COUNTIFS(Kiralamalar!$C:$C,C4,Kiralamalar!$D:$D,"&lt;="&amp;E4,Kiralamalar!$E:$E,"&gt;="&amp;D4,Kiralamalar!$I:$I,"&lt;&gt;İptal")&gt;1,"ÇAKIŞMA","Uygun"))</f>
      </c>
    </row>
    <row r="5">
      <c r="A5" s="6">
        <f>Kiralamalar!A5</f>
      </c>
      <c r="B5" s="6">
        <f>Kiralamalar!B5</f>
      </c>
      <c r="C5" s="6">
        <f>Kiralamalar!C5</f>
      </c>
      <c r="D5" s="2">
        <f>Kiralamalar!D5</f>
      </c>
      <c r="E5" s="2">
        <f>Kiralamalar!E5</f>
      </c>
      <c r="F5" s="6">
        <f>Kiralamalar!I5</f>
      </c>
      <c r="G5" s="6">
        <f>IF(C5="","",IF(COUNTIFS(Kiralamalar!$C:$C,C5,Kiralamalar!$D:$D,"&lt;="&amp;E5,Kiralamalar!$E:$E,"&gt;="&amp;D5,Kiralamalar!$I:$I,"&lt;&gt;İptal")&gt;1,"ÇAKIŞMA","Uygun"))</f>
      </c>
    </row>
    <row r="6">
      <c r="A6" s="6">
        <f>Kiralamalar!A6</f>
      </c>
      <c r="B6" s="6">
        <f>Kiralamalar!B6</f>
      </c>
      <c r="C6" s="6">
        <f>Kiralamalar!C6</f>
      </c>
      <c r="D6" s="2">
        <f>Kiralamalar!D6</f>
      </c>
      <c r="E6" s="2">
        <f>Kiralamalar!E6</f>
      </c>
      <c r="F6" s="6">
        <f>Kiralamalar!I6</f>
      </c>
      <c r="G6" s="6">
        <f>IF(C6="","",IF(COUNTIFS(Kiralamalar!$C:$C,C6,Kiralamalar!$D:$D,"&lt;="&amp;E6,Kiralamalar!$E:$E,"&gt;="&amp;D6,Kiralamalar!$I:$I,"&lt;&gt;İptal")&gt;1,"ÇAKIŞMA","Uygun"))</f>
      </c>
    </row>
    <row r="7">
      <c r="A7" s="6">
        <f>Kiralamalar!A7</f>
      </c>
      <c r="B7" s="6">
        <f>Kiralamalar!B7</f>
      </c>
      <c r="C7" s="6">
        <f>Kiralamalar!C7</f>
      </c>
      <c r="D7" s="2">
        <f>Kiralamalar!D7</f>
      </c>
      <c r="E7" s="2">
        <f>Kiralamalar!E7</f>
      </c>
      <c r="F7" s="6">
        <f>Kiralamalar!I7</f>
      </c>
      <c r="G7" s="6">
        <f>IF(C7="","",IF(COUNTIFS(Kiralamalar!$C:$C,C7,Kiralamalar!$D:$D,"&lt;="&amp;E7,Kiralamalar!$E:$E,"&gt;="&amp;D7,Kiralamalar!$I:$I,"&lt;&gt;İptal")&gt;1,"ÇAKIŞMA","Uygun"))</f>
      </c>
    </row>
    <row r="8">
      <c r="A8" s="6">
        <f>Kiralamalar!A8</f>
      </c>
      <c r="B8" s="6">
        <f>Kiralamalar!B8</f>
      </c>
      <c r="C8" s="6">
        <f>Kiralamalar!C8</f>
      </c>
      <c r="D8" s="2">
        <f>Kiralamalar!D8</f>
      </c>
      <c r="E8" s="2">
        <f>Kiralamalar!E8</f>
      </c>
      <c r="F8" s="6">
        <f>Kiralamalar!I8</f>
      </c>
      <c r="G8" s="6">
        <f>IF(C8="","",IF(COUNTIFS(Kiralamalar!$C:$C,C8,Kiralamalar!$D:$D,"&lt;="&amp;E8,Kiralamalar!$E:$E,"&gt;="&amp;D8,Kiralamalar!$I:$I,"&lt;&gt;İptal")&gt;1,"ÇAKIŞMA","Uygun"))</f>
      </c>
    </row>
    <row r="9">
      <c r="A9" s="6">
        <f>Kiralamalar!A9</f>
      </c>
      <c r="B9" s="6">
        <f>Kiralamalar!B9</f>
      </c>
      <c r="C9" s="6">
        <f>Kiralamalar!C9</f>
      </c>
      <c r="D9" s="2">
        <f>Kiralamalar!D9</f>
      </c>
      <c r="E9" s="2">
        <f>Kiralamalar!E9</f>
      </c>
      <c r="F9" s="6">
        <f>Kiralamalar!I9</f>
      </c>
      <c r="G9" s="6">
        <f>IF(C9="","",IF(COUNTIFS(Kiralamalar!$C:$C,C9,Kiralamalar!$D:$D,"&lt;="&amp;E9,Kiralamalar!$E:$E,"&gt;="&amp;D9,Kiralamalar!$I:$I,"&lt;&gt;İptal")&gt;1,"ÇAKIŞMA","Uygun"))</f>
      </c>
    </row>
    <row r="10">
      <c r="A10" s="6">
        <f>Kiralamalar!A10</f>
      </c>
      <c r="B10" s="6">
        <f>Kiralamalar!B10</f>
      </c>
      <c r="C10" s="6">
        <f>Kiralamalar!C10</f>
      </c>
      <c r="D10" s="2">
        <f>Kiralamalar!D10</f>
      </c>
      <c r="E10" s="2">
        <f>Kiralamalar!E10</f>
      </c>
      <c r="F10" s="6">
        <f>Kiralamalar!I10</f>
      </c>
      <c r="G10" s="6">
        <f>IF(C10="","",IF(COUNTIFS(Kiralamalar!$C:$C,C10,Kiralamalar!$D:$D,"&lt;="&amp;E10,Kiralamalar!$E:$E,"&gt;="&amp;D10,Kiralamalar!$I:$I,"&lt;&gt;İptal")&gt;1,"ÇAKIŞMA","Uygun"))</f>
      </c>
    </row>
    <row r="11">
      <c r="A11" s="6">
        <f>Kiralamalar!A11</f>
      </c>
      <c r="B11" s="6">
        <f>Kiralamalar!B11</f>
      </c>
      <c r="C11" s="6">
        <f>Kiralamalar!C11</f>
      </c>
      <c r="D11" s="2">
        <f>Kiralamalar!D11</f>
      </c>
      <c r="E11" s="2">
        <f>Kiralamalar!E11</f>
      </c>
      <c r="F11" s="6">
        <f>Kiralamalar!I11</f>
      </c>
      <c r="G11" s="6">
        <f>IF(C11="","",IF(COUNTIFS(Kiralamalar!$C:$C,C11,Kiralamalar!$D:$D,"&lt;="&amp;E11,Kiralamalar!$E:$E,"&gt;="&amp;D11,Kiralamalar!$I:$I,"&lt;&gt;İptal")&gt;1,"ÇAKIŞMA","Uygun"))</f>
      </c>
    </row>
  </sheetData>
  <conditionalFormatting sqref="A2:G11">
    <cfRule type="expression" dxfId="0" priority="1">
      <formula>$G2="ÇAKIŞMA"</formula>
    </cfRule>
  </conditionalFormatting>
</worksheet>
</file>

<file path=xl/worksheets/sheet4.xml><?xml version="1.0" encoding="utf-8"?>
<worksheet xmlns="http://schemas.openxmlformats.org/spreadsheetml/2006/main">
  <sheetViews>
    <sheetView workbookViewId="0"/>
  </sheetViews>
  <cols>
    <col min="1" max="1" width="34" customWidth="1"/>
    <col min="2" max="2" width="18" customWidth="1"/>
    <col min="3" max="3" width="18" customWidth="1"/>
  </cols>
  <sheetData>
    <row r="1">
      <c r="A1" s="1" t="inlineStr">
        <is>
          <t xml:space="preserve">ÖZET</t>
        </is>
      </c>
      <c r="B1" s="1"/>
      <c r="C1" s="1"/>
    </row>
    <row r="2">
      <c r="A2" s="5" t="inlineStr">
        <is>
          <t xml:space="preserve">Koleksiyon</t>
        </is>
      </c>
      <c r="B2"/>
      <c r="C2"/>
    </row>
    <row r="3">
      <c r="A3" s="6" t="inlineStr">
        <is>
          <t xml:space="preserve">Toplam ürün</t>
        </is>
      </c>
      <c r="B3" s="6">
        <f>COUNTA(Ürünler!A2:A9)</f>
      </c>
      <c r="C3"/>
    </row>
    <row r="4">
      <c r="A4" s="6" t="inlineStr">
        <is>
          <t xml:space="preserve">Kirada</t>
        </is>
      </c>
      <c r="B4" s="6">
        <f>COUNTIF(Ürünler!G2:G9,"Kirada")</f>
      </c>
      <c r="C4"/>
    </row>
    <row r="5">
      <c r="A5" s="6" t="inlineStr">
        <is>
          <t xml:space="preserve">Müsait</t>
        </is>
      </c>
      <c r="B5" s="6">
        <f>COUNTIF(Ürünler!G2:G9,"Müsait")</f>
      </c>
      <c r="C5"/>
    </row>
    <row r="6">
      <c r="A6" s="6" t="inlineStr">
        <is>
          <t xml:space="preserve">Doluluk oranı</t>
        </is>
      </c>
      <c r="B6" s="4">
        <f>IF(B3=0,0,B4/B3)</f>
      </c>
      <c r="C6"/>
    </row>
    <row r="7">
      <c r="A7"/>
      <c r="B7"/>
      <c r="C7"/>
    </row>
    <row r="8">
      <c r="A8" s="5" t="inlineStr">
        <is>
          <t xml:space="preserve">Tahsilat ve ciro</t>
        </is>
      </c>
      <c r="B8"/>
      <c r="C8"/>
    </row>
    <row r="9">
      <c r="A9" s="6" t="inlineStr">
        <is>
          <t xml:space="preserve">Toplam sözleşme bedeli</t>
        </is>
      </c>
      <c r="B9" s="3">
        <f>SUM(Kiralamalar!F2:F11)</f>
      </c>
      <c r="C9"/>
    </row>
    <row r="10">
      <c r="A10" s="6" t="inlineStr">
        <is>
          <t xml:space="preserve">Alınan kapora toplamı</t>
        </is>
      </c>
      <c r="B10" s="3">
        <f>SUM(Kiralamalar!G2:G11)</f>
      </c>
      <c r="C10"/>
    </row>
    <row r="11">
      <c r="A11" s="6" t="inlineStr">
        <is>
          <t xml:space="preserve">Bekleyen bakiye</t>
        </is>
      </c>
      <c r="B11" s="3">
        <f>SUM(Kiralamalar!H2:H11)</f>
      </c>
      <c r="C11"/>
    </row>
    <row r="12">
      <c r="A12"/>
      <c r="B12"/>
      <c r="C12"/>
    </row>
    <row r="13">
      <c r="A13" s="5" t="inlineStr">
        <is>
          <t xml:space="preserve">Aylık ciro (çıkış tarihine göre)</t>
        </is>
      </c>
      <c r="B13"/>
      <c r="C13"/>
    </row>
    <row r="14">
      <c r="A14" s="6" t="inlineStr">
        <is>
          <t xml:space="preserve">Ocak</t>
        </is>
      </c>
      <c r="B14" s="3">
        <f>SUMIFS(Kiralamalar!$F$2:$F$11,Kiralamalar!$D$2:$D$11,"&gt;="&amp;DATE(2026,1,1),Kiralamalar!$D$2:$D$11,"&lt;="&amp;EOMONTH(DATE(2026,1,1),0))</f>
      </c>
      <c r="C14"/>
    </row>
    <row r="15">
      <c r="A15" s="6" t="inlineStr">
        <is>
          <t xml:space="preserve">Şubat</t>
        </is>
      </c>
      <c r="B15" s="3">
        <f>SUMIFS(Kiralamalar!$F$2:$F$11,Kiralamalar!$D$2:$D$11,"&gt;="&amp;DATE(2026,2,1),Kiralamalar!$D$2:$D$11,"&lt;="&amp;EOMONTH(DATE(2026,2,1),0))</f>
      </c>
      <c r="C15"/>
    </row>
    <row r="16">
      <c r="A16" s="6" t="inlineStr">
        <is>
          <t xml:space="preserve">Mart</t>
        </is>
      </c>
      <c r="B16" s="3">
        <f>SUMIFS(Kiralamalar!$F$2:$F$11,Kiralamalar!$D$2:$D$11,"&gt;="&amp;DATE(2026,3,1),Kiralamalar!$D$2:$D$11,"&lt;="&amp;EOMONTH(DATE(2026,3,1),0))</f>
      </c>
      <c r="C16"/>
    </row>
    <row r="17">
      <c r="A17" s="6" t="inlineStr">
        <is>
          <t xml:space="preserve">Nisan</t>
        </is>
      </c>
      <c r="B17" s="3">
        <f>SUMIFS(Kiralamalar!$F$2:$F$11,Kiralamalar!$D$2:$D$11,"&gt;="&amp;DATE(2026,4,1),Kiralamalar!$D$2:$D$11,"&lt;="&amp;EOMONTH(DATE(2026,4,1),0))</f>
      </c>
      <c r="C17"/>
    </row>
    <row r="18">
      <c r="A18" s="6" t="inlineStr">
        <is>
          <t xml:space="preserve">Mayıs</t>
        </is>
      </c>
      <c r="B18" s="3">
        <f>SUMIFS(Kiralamalar!$F$2:$F$11,Kiralamalar!$D$2:$D$11,"&gt;="&amp;DATE(2026,5,1),Kiralamalar!$D$2:$D$11,"&lt;="&amp;EOMONTH(DATE(2026,5,1),0))</f>
      </c>
      <c r="C18"/>
    </row>
    <row r="19">
      <c r="A19" s="6" t="inlineStr">
        <is>
          <t xml:space="preserve">Haziran</t>
        </is>
      </c>
      <c r="B19" s="3">
        <f>SUMIFS(Kiralamalar!$F$2:$F$11,Kiralamalar!$D$2:$D$11,"&gt;="&amp;DATE(2026,6,1),Kiralamalar!$D$2:$D$11,"&lt;="&amp;EOMONTH(DATE(2026,6,1),0))</f>
      </c>
      <c r="C19"/>
    </row>
    <row r="20">
      <c r="A20" s="6" t="inlineStr">
        <is>
          <t xml:space="preserve">Temmuz</t>
        </is>
      </c>
      <c r="B20" s="3">
        <f>SUMIFS(Kiralamalar!$F$2:$F$11,Kiralamalar!$D$2:$D$11,"&gt;="&amp;DATE(2026,7,1),Kiralamalar!$D$2:$D$11,"&lt;="&amp;EOMONTH(DATE(2026,7,1),0))</f>
      </c>
      <c r="C20"/>
    </row>
    <row r="21">
      <c r="A21" s="6" t="inlineStr">
        <is>
          <t xml:space="preserve">Ağustos</t>
        </is>
      </c>
      <c r="B21" s="3">
        <f>SUMIFS(Kiralamalar!$F$2:$F$11,Kiralamalar!$D$2:$D$11,"&gt;="&amp;DATE(2026,8,1),Kiralamalar!$D$2:$D$11,"&lt;="&amp;EOMONTH(DATE(2026,8,1),0))</f>
      </c>
      <c r="C21"/>
    </row>
    <row r="22">
      <c r="A22" s="6" t="inlineStr">
        <is>
          <t xml:space="preserve">Eylül</t>
        </is>
      </c>
      <c r="B22" s="3">
        <f>SUMIFS(Kiralamalar!$F$2:$F$11,Kiralamalar!$D$2:$D$11,"&gt;="&amp;DATE(2026,9,1),Kiralamalar!$D$2:$D$11,"&lt;="&amp;EOMONTH(DATE(2026,9,1),0))</f>
      </c>
      <c r="C22"/>
    </row>
    <row r="23">
      <c r="A23" s="6" t="inlineStr">
        <is>
          <t xml:space="preserve">Ekim</t>
        </is>
      </c>
      <c r="B23" s="3">
        <f>SUMIFS(Kiralamalar!$F$2:$F$11,Kiralamalar!$D$2:$D$11,"&gt;="&amp;DATE(2026,10,1),Kiralamalar!$D$2:$D$11,"&lt;="&amp;EOMONTH(DATE(2026,10,1),0))</f>
      </c>
      <c r="C23"/>
    </row>
    <row r="24">
      <c r="A24" s="6" t="inlineStr">
        <is>
          <t xml:space="preserve">Kasım</t>
        </is>
      </c>
      <c r="B24" s="3">
        <f>SUMIFS(Kiralamalar!$F$2:$F$11,Kiralamalar!$D$2:$D$11,"&gt;="&amp;DATE(2026,11,1),Kiralamalar!$D$2:$D$11,"&lt;="&amp;EOMONTH(DATE(2026,11,1),0))</f>
      </c>
      <c r="C24"/>
    </row>
    <row r="25">
      <c r="A25" s="6" t="inlineStr">
        <is>
          <t xml:space="preserve">Aralık</t>
        </is>
      </c>
      <c r="B25" s="3">
        <f>SUMIFS(Kiralamalar!$F$2:$F$11,Kiralamalar!$D$2:$D$11,"&gt;="&amp;DATE(2026,12,1),Kiralamalar!$D$2:$D$11,"&lt;="&amp;EOMONTH(DATE(2026,12,1),0))</f>
      </c>
      <c r="C25"/>
    </row>
    <row r="26">
      <c r="A26"/>
      <c r="B26"/>
      <c r="C26"/>
    </row>
    <row r="27">
      <c r="A27" s="5" t="inlineStr">
        <is>
          <t xml:space="preserve">En çok kiralanan ürünler</t>
        </is>
      </c>
      <c r="B27" s="5" t="inlineStr">
        <is>
          <t xml:space="preserve">Kiralama adedi</t>
        </is>
      </c>
      <c r="C27" s="5" t="inlineStr">
        <is>
          <t xml:space="preserve">Ürettiği gelir</t>
        </is>
      </c>
    </row>
    <row r="28">
      <c r="A28" s="6" t="inlineStr">
        <is>
          <t xml:space="preserve">GLN-001 — Prenses Model Gelinlik (38)</t>
        </is>
      </c>
      <c r="B28" s="6">
        <f>COUNTIF(Kiralamalar!$C$2:$C$11,"GLN-001")</f>
      </c>
      <c r="C28" s="3">
        <f>SUMIF(Kiralamalar!$C$2:$C$11,"GLN-001",Kiralamalar!$F$2:$F$11)</f>
      </c>
    </row>
    <row r="29">
      <c r="A29" s="6" t="inlineStr">
        <is>
          <t xml:space="preserve">GLN-002 — Prenses Model Gelinlik (42)</t>
        </is>
      </c>
      <c r="B29" s="6">
        <f>COUNTIF(Kiralamalar!$C$2:$C$11,"GLN-002")</f>
      </c>
      <c r="C29" s="3">
        <f>SUMIF(Kiralamalar!$C$2:$C$11,"GLN-002",Kiralamalar!$F$2:$F$11)</f>
      </c>
    </row>
    <row r="30">
      <c r="A30" s="6" t="inlineStr">
        <is>
          <t xml:space="preserve">GLN-003 — A Kesim Sade Gelinlik (40)</t>
        </is>
      </c>
      <c r="B30" s="6">
        <f>COUNTIF(Kiralamalar!$C$2:$C$11,"GLN-003")</f>
      </c>
      <c r="C30" s="3">
        <f>SUMIF(Kiralamalar!$C$2:$C$11,"GLN-003",Kiralamalar!$F$2:$F$11)</f>
      </c>
    </row>
    <row r="31">
      <c r="A31" s="6" t="inlineStr">
        <is>
          <t xml:space="preserve">GLN-004 — Dantel Detaylı Gelinlik (38)</t>
        </is>
      </c>
      <c r="B31" s="6">
        <f>COUNTIF(Kiralamalar!$C$2:$C$11,"GLN-004")</f>
      </c>
      <c r="C31" s="3">
        <f>SUMIF(Kiralamalar!$C$2:$C$11,"GLN-004",Kiralamalar!$F$2:$F$11)</f>
      </c>
    </row>
    <row r="32">
      <c r="A32" s="6" t="inlineStr">
        <is>
          <t xml:space="preserve">GLN-005 — Balık Model Gelinlik (36)</t>
        </is>
      </c>
      <c r="B32" s="6">
        <f>COUNTIF(Kiralamalar!$C$2:$C$11,"GLN-005")</f>
      </c>
      <c r="C32" s="3">
        <f>SUMIF(Kiralamalar!$C$2:$C$11,"GLN-005",Kiralamalar!$F$2:$F$11)</f>
      </c>
    </row>
    <row r="33">
      <c r="A33" s="6" t="inlineStr">
        <is>
          <t xml:space="preserve">ABY-001 — Payetli Uzun Abiye (40)</t>
        </is>
      </c>
      <c r="B33" s="6">
        <f>COUNTIF(Kiralamalar!$C$2:$C$11,"ABY-001")</f>
      </c>
      <c r="C33" s="3">
        <f>SUMIF(Kiralamalar!$C$2:$C$11,"ABY-001",Kiralamalar!$F$2:$F$11)</f>
      </c>
    </row>
    <row r="34">
      <c r="A34" s="6" t="inlineStr">
        <is>
          <t xml:space="preserve">ABY-002 — Saten Uzun Abiye (38)</t>
        </is>
      </c>
      <c r="B34" s="6">
        <f>COUNTIF(Kiralamalar!$C$2:$C$11,"ABY-002")</f>
      </c>
      <c r="C34" s="3">
        <f>SUMIF(Kiralamalar!$C$2:$C$11,"ABY-002",Kiralamalar!$F$2:$F$11)</f>
      </c>
    </row>
    <row r="35">
      <c r="A35" s="6" t="inlineStr">
        <is>
          <t xml:space="preserve">KNA-001 — İşlemeli Bindallı (40)</t>
        </is>
      </c>
      <c r="B35" s="6">
        <f>COUNTIF(Kiralamalar!$C$2:$C$11,"KNA-001")</f>
      </c>
      <c r="C35" s="3">
        <f>SUMIF(Kiralamalar!$C$2:$C$11,"KNA-001",Kiralamalar!$F$2:$F$11)</f>
      </c>
    </row>
  </sheetData>
</worksheet>
</file>